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335" windowHeight="8790" activeTab="0"/>
  </bookViews>
  <sheets>
    <sheet name="DOLPHIN" sheetId="1" r:id="rId1"/>
  </sheets>
  <definedNames>
    <definedName name="_xlnm.Print_Area" localSheetId="0">'DOLPHIN'!$B$2:$J$27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<sst xmlns="http://schemas.openxmlformats.org/spreadsheetml/2006/main" count="108" uniqueCount="40">
  <si>
    <t>Caratteristiche Terreno</t>
  </si>
  <si>
    <t>Porosità</t>
  </si>
  <si>
    <t>[m]</t>
  </si>
  <si>
    <t>Y</t>
  </si>
  <si>
    <t>[kPa]</t>
  </si>
  <si>
    <t>[kN]</t>
  </si>
  <si>
    <t>[tm]</t>
  </si>
  <si>
    <t>Sol</t>
  </si>
  <si>
    <r>
      <t>[kg/m</t>
    </r>
    <r>
      <rPr>
        <vertAlign val="superscript"/>
        <sz val="10"/>
        <rFont val="DejaVu Sans"/>
        <family val="2"/>
      </rPr>
      <t>3</t>
    </r>
    <r>
      <rPr>
        <sz val="10"/>
        <rFont val="DejaVu Sans"/>
        <family val="2"/>
      </rPr>
      <t>]</t>
    </r>
  </si>
  <si>
    <r>
      <t>[t/m</t>
    </r>
    <r>
      <rPr>
        <vertAlign val="superscript"/>
        <sz val="10"/>
        <rFont val="DejaVu Sans"/>
        <family val="2"/>
      </rPr>
      <t>3</t>
    </r>
    <r>
      <rPr>
        <sz val="10"/>
        <rFont val="DejaVu Sans"/>
        <family val="2"/>
      </rPr>
      <t>]</t>
    </r>
  </si>
  <si>
    <t>[deg]</t>
  </si>
  <si>
    <r>
      <t>[t/m</t>
    </r>
    <r>
      <rPr>
        <vertAlign val="superscript"/>
        <sz val="10"/>
        <rFont val="DejaVu Sans"/>
        <family val="2"/>
      </rPr>
      <t>2</t>
    </r>
    <r>
      <rPr>
        <sz val="10"/>
        <rFont val="DejaVu Sans"/>
        <family val="2"/>
      </rPr>
      <t>]</t>
    </r>
  </si>
  <si>
    <t>[kNm]</t>
  </si>
  <si>
    <r>
      <t>r</t>
    </r>
    <r>
      <rPr>
        <vertAlign val="subscript"/>
        <sz val="10"/>
        <rFont val="DejaVu Sans"/>
        <family val="2"/>
      </rPr>
      <t>i</t>
    </r>
  </si>
  <si>
    <r>
      <t>g</t>
    </r>
    <r>
      <rPr>
        <vertAlign val="subscript"/>
        <sz val="10"/>
        <rFont val="DejaVu Sans"/>
        <family val="2"/>
      </rPr>
      <t>i</t>
    </r>
  </si>
  <si>
    <r>
      <t>f</t>
    </r>
    <r>
      <rPr>
        <vertAlign val="subscript"/>
        <sz val="10"/>
        <rFont val="DejaVu Sans"/>
        <family val="2"/>
      </rPr>
      <t>i</t>
    </r>
  </si>
  <si>
    <r>
      <t>k</t>
    </r>
    <r>
      <rPr>
        <vertAlign val="subscript"/>
        <sz val="10"/>
        <rFont val="DejaVu Sans"/>
        <family val="2"/>
      </rPr>
      <t>ai</t>
    </r>
  </si>
  <si>
    <r>
      <t>k</t>
    </r>
    <r>
      <rPr>
        <vertAlign val="subscript"/>
        <sz val="10"/>
        <rFont val="DejaVu Sans"/>
        <family val="2"/>
      </rPr>
      <t>pi</t>
    </r>
  </si>
  <si>
    <r>
      <t>[t</t>
    </r>
    <r>
      <rPr>
        <sz val="10"/>
        <rFont val="DejaVu Sans"/>
        <family val="2"/>
      </rPr>
      <t>]</t>
    </r>
  </si>
  <si>
    <t>B</t>
  </si>
  <si>
    <t>Inserire i dati nei campi gialli</t>
  </si>
  <si>
    <r>
      <t>CS</t>
    </r>
    <r>
      <rPr>
        <vertAlign val="subscript"/>
        <sz val="10"/>
        <rFont val="DejaVu Sans"/>
        <family val="2"/>
      </rPr>
      <t>a</t>
    </r>
  </si>
  <si>
    <r>
      <t>CS</t>
    </r>
    <r>
      <rPr>
        <vertAlign val="subscript"/>
        <sz val="10"/>
        <rFont val="DejaVu Sans"/>
        <family val="2"/>
      </rPr>
      <t>p</t>
    </r>
  </si>
  <si>
    <r>
      <t>d</t>
    </r>
    <r>
      <rPr>
        <vertAlign val="subscript"/>
        <sz val="10"/>
        <rFont val="DejaVu Sans"/>
        <family val="2"/>
      </rPr>
      <t>i</t>
    </r>
  </si>
  <si>
    <t>Dati Dolphin</t>
  </si>
  <si>
    <t>D0</t>
  </si>
  <si>
    <t>P</t>
  </si>
  <si>
    <t>K</t>
  </si>
  <si>
    <t>[kN/m3]</t>
  </si>
  <si>
    <t>[t/m3]</t>
  </si>
  <si>
    <t>F1</t>
  </si>
  <si>
    <t>F2</t>
  </si>
  <si>
    <t>C</t>
  </si>
  <si>
    <t>Z1</t>
  </si>
  <si>
    <t>Z2</t>
  </si>
  <si>
    <t>C1</t>
  </si>
  <si>
    <t>C2</t>
  </si>
  <si>
    <r>
      <rPr>
        <sz val="10"/>
        <rFont val="Symbol"/>
        <family val="1"/>
      </rPr>
      <t>D</t>
    </r>
    <r>
      <rPr>
        <sz val="10"/>
        <rFont val="DejaVu Sans"/>
        <family val="2"/>
      </rPr>
      <t>D</t>
    </r>
  </si>
  <si>
    <t>CON CONTRIBUTO LATERALE</t>
  </si>
  <si>
    <t>SENZA CONTRIBUTO LATERALE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</si>
</sst>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00E+00"/>
    <numFmt numFmtId="167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ejaVu Sans"/>
      <family val="2"/>
    </font>
    <font>
      <sz val="10"/>
      <name val="DejaVu Sans"/>
      <family val="2"/>
    </font>
    <font>
      <vertAlign val="superscript"/>
      <sz val="10"/>
      <name val="DejaVu Sans"/>
      <family val="2"/>
    </font>
    <font>
      <sz val="10"/>
      <name val="Symbol"/>
      <family val="1"/>
    </font>
    <font>
      <vertAlign val="subscript"/>
      <sz val="10"/>
      <name val="DejaVu Sans"/>
      <family val="2"/>
    </font>
    <font>
      <b/>
      <sz val="10"/>
      <name val="DejaVu Sans"/>
      <family val="2"/>
    </font>
    <font>
      <sz val="8"/>
      <name val="DejaVu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5" fontId="5" fillId="34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1" fontId="5" fillId="0" borderId="13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67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67" fontId="5" fillId="33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M55"/>
  <sheetViews>
    <sheetView tabSelected="1" zoomScaleSheetLayoutView="115" zoomScalePageLayoutView="0" workbookViewId="0" topLeftCell="A4">
      <selection activeCell="D36" sqref="D36"/>
    </sheetView>
  </sheetViews>
  <sheetFormatPr defaultColWidth="9.140625" defaultRowHeight="12.75"/>
  <cols>
    <col min="1" max="2" width="9.140625" style="1" customWidth="1"/>
    <col min="3" max="3" width="15.42187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10.00390625" style="1" bestFit="1" customWidth="1"/>
    <col min="8" max="8" width="9.28125" style="1" bestFit="1" customWidth="1"/>
    <col min="9" max="9" width="9.421875" style="1" bestFit="1" customWidth="1"/>
    <col min="10" max="12" width="9.140625" style="1" customWidth="1"/>
    <col min="13" max="13" width="10.421875" style="1" bestFit="1" customWidth="1"/>
    <col min="14" max="16384" width="9.140625" style="1" customWidth="1"/>
  </cols>
  <sheetData>
    <row r="1" ht="13.5" thickBot="1"/>
    <row r="2" spans="2:10" ht="12.75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ht="15">
      <c r="B3" s="21"/>
      <c r="C3" s="6" t="s">
        <v>13</v>
      </c>
      <c r="D3" s="2">
        <v>1100</v>
      </c>
      <c r="E3" s="5" t="s">
        <v>8</v>
      </c>
      <c r="F3" s="5"/>
      <c r="G3" s="5" t="s">
        <v>1</v>
      </c>
      <c r="H3" s="18">
        <v>0.4</v>
      </c>
      <c r="I3" s="19"/>
      <c r="J3" s="22"/>
    </row>
    <row r="4" spans="2:10" ht="14.25">
      <c r="B4" s="21"/>
      <c r="C4" s="6" t="s">
        <v>14</v>
      </c>
      <c r="D4" s="16">
        <f>D3*9.81/1000</f>
        <v>10.791</v>
      </c>
      <c r="E4" s="5" t="s">
        <v>5</v>
      </c>
      <c r="F4" s="5"/>
      <c r="G4" s="5"/>
      <c r="H4" s="5"/>
      <c r="I4" s="19"/>
      <c r="J4" s="22"/>
    </row>
    <row r="5" spans="2:10" ht="14.25">
      <c r="B5" s="21"/>
      <c r="C5" s="5"/>
      <c r="D5" s="5">
        <f>D4/9.81</f>
        <v>1.1</v>
      </c>
      <c r="E5" s="5" t="s">
        <v>9</v>
      </c>
      <c r="F5" s="5"/>
      <c r="G5" s="5"/>
      <c r="H5" s="5"/>
      <c r="I5" s="19"/>
      <c r="J5" s="22"/>
    </row>
    <row r="6" spans="2:10" ht="14.25">
      <c r="B6" s="21"/>
      <c r="C6" s="6" t="s">
        <v>15</v>
      </c>
      <c r="D6" s="2">
        <v>30</v>
      </c>
      <c r="E6" s="5" t="s">
        <v>10</v>
      </c>
      <c r="F6" s="5"/>
      <c r="G6" s="5"/>
      <c r="H6" s="5"/>
      <c r="I6" s="19"/>
      <c r="J6" s="22"/>
    </row>
    <row r="7" spans="2:10" ht="14.25">
      <c r="B7" s="21"/>
      <c r="C7" s="6" t="s">
        <v>23</v>
      </c>
      <c r="D7" s="2">
        <v>0</v>
      </c>
      <c r="E7" s="5" t="s">
        <v>10</v>
      </c>
      <c r="F7" s="5"/>
      <c r="G7" s="5"/>
      <c r="H7" s="5"/>
      <c r="I7" s="19"/>
      <c r="J7" s="22"/>
    </row>
    <row r="8" spans="2:10" ht="14.25">
      <c r="B8" s="21"/>
      <c r="C8" s="5" t="s">
        <v>16</v>
      </c>
      <c r="D8" s="9">
        <f>(COS(D6*PI()/180))^2/(COS(D7*PI()/180)*(1+SQRT(SIN((D6+D7)*PI()/180)*SIN(D6*PI()/180)/COS(D7*PI()/180)))^2)*H8</f>
        <v>0.33333333333333337</v>
      </c>
      <c r="E8" s="5"/>
      <c r="F8" s="5"/>
      <c r="G8" s="5" t="s">
        <v>21</v>
      </c>
      <c r="H8" s="20">
        <v>1</v>
      </c>
      <c r="I8" s="19"/>
      <c r="J8" s="22"/>
    </row>
    <row r="9" spans="2:10" ht="14.25">
      <c r="B9" s="21"/>
      <c r="C9" s="5" t="s">
        <v>17</v>
      </c>
      <c r="D9" s="9">
        <f>(COS(D6*PI()/180))^2/(COS(D7*PI()/180)*(1-SQRT(SIN((D6+D7)*PI()/180)*SIN(D6*PI()/180)/COS(D7*PI()/180)))^2)/H9</f>
        <v>3.0000000000000004</v>
      </c>
      <c r="E9" s="5"/>
      <c r="F9" s="5"/>
      <c r="G9" s="5" t="s">
        <v>22</v>
      </c>
      <c r="H9" s="20">
        <v>1</v>
      </c>
      <c r="I9" s="19"/>
      <c r="J9" s="22"/>
    </row>
    <row r="10" spans="2:10" ht="13.5" thickBot="1">
      <c r="B10" s="10"/>
      <c r="C10" s="11"/>
      <c r="D10" s="11"/>
      <c r="E10" s="11"/>
      <c r="F10" s="11"/>
      <c r="G10" s="11"/>
      <c r="H10" s="11"/>
      <c r="I10" s="11"/>
      <c r="J10" s="12"/>
    </row>
    <row r="11" spans="2:10" ht="12.75">
      <c r="B11" s="23" t="s">
        <v>24</v>
      </c>
      <c r="C11" s="24"/>
      <c r="D11" s="24"/>
      <c r="E11" s="24"/>
      <c r="F11" s="24"/>
      <c r="G11" s="24"/>
      <c r="H11" s="24"/>
      <c r="I11" s="24"/>
      <c r="J11" s="25"/>
    </row>
    <row r="12" spans="2:10" ht="12.75">
      <c r="B12" s="8" t="s">
        <v>3</v>
      </c>
      <c r="C12" s="3">
        <v>12</v>
      </c>
      <c r="D12" s="5" t="s">
        <v>2</v>
      </c>
      <c r="E12" s="5"/>
      <c r="F12" s="30" t="s">
        <v>38</v>
      </c>
      <c r="G12" s="30"/>
      <c r="H12" s="30"/>
      <c r="I12" s="30"/>
      <c r="J12" s="31"/>
    </row>
    <row r="13" spans="2:10" ht="12.75">
      <c r="B13" s="8" t="s">
        <v>19</v>
      </c>
      <c r="C13" s="3">
        <v>3</v>
      </c>
      <c r="D13" s="5" t="s">
        <v>2</v>
      </c>
      <c r="E13" s="5"/>
      <c r="F13" s="5" t="s">
        <v>26</v>
      </c>
      <c r="G13" s="16">
        <v>500</v>
      </c>
      <c r="H13" s="5" t="s">
        <v>5</v>
      </c>
      <c r="I13" s="9">
        <f aca="true" t="shared" si="0" ref="I13:I19">G13/9.81</f>
        <v>50.9683995922528</v>
      </c>
      <c r="J13" s="7" t="s">
        <v>18</v>
      </c>
    </row>
    <row r="14" spans="2:13" ht="12.75">
      <c r="B14" s="8"/>
      <c r="C14" s="5"/>
      <c r="D14" s="5"/>
      <c r="E14" s="5"/>
      <c r="F14" s="5" t="s">
        <v>27</v>
      </c>
      <c r="G14" s="16">
        <f>D4*D9*COS(D7*PI()/180)</f>
        <v>32.373000000000005</v>
      </c>
      <c r="H14" s="5" t="s">
        <v>28</v>
      </c>
      <c r="I14" s="9">
        <f t="shared" si="0"/>
        <v>3.3000000000000003</v>
      </c>
      <c r="J14" s="7" t="s">
        <v>29</v>
      </c>
      <c r="M14" s="17"/>
    </row>
    <row r="15" spans="2:10" ht="12.75">
      <c r="B15" s="8" t="s">
        <v>25</v>
      </c>
      <c r="C15" s="4">
        <v>6.461061015927753</v>
      </c>
      <c r="D15" s="5" t="s">
        <v>2</v>
      </c>
      <c r="E15" s="5"/>
      <c r="F15" s="5" t="s">
        <v>30</v>
      </c>
      <c r="G15" s="16">
        <f>G14*C15*C15*C13/2</f>
        <v>2027.1313543121232</v>
      </c>
      <c r="H15" s="5" t="s">
        <v>5</v>
      </c>
      <c r="I15" s="9">
        <f t="shared" si="0"/>
        <v>206.63928178512978</v>
      </c>
      <c r="J15" s="7" t="s">
        <v>18</v>
      </c>
    </row>
    <row r="16" spans="2:10" ht="14.25" customHeight="1">
      <c r="B16" s="8"/>
      <c r="C16" s="27" t="str">
        <f>IF(ABS(C26)&gt;0.01,"INSERIRE NUOVO VALORE DI TENTATIVO","Profondità di Infissione Calcolata")</f>
        <v>Profondità di Infissione Calcolata</v>
      </c>
      <c r="D16" s="5"/>
      <c r="E16" s="5"/>
      <c r="F16" s="5" t="s">
        <v>31</v>
      </c>
      <c r="G16" s="16">
        <f>G14*C15*C15/2*C15/3</f>
        <v>1455.2688186123212</v>
      </c>
      <c r="H16" s="5" t="s">
        <v>5</v>
      </c>
      <c r="I16" s="9">
        <f t="shared" si="0"/>
        <v>148.34544532235688</v>
      </c>
      <c r="J16" s="7" t="s">
        <v>18</v>
      </c>
    </row>
    <row r="17" spans="2:10" ht="12.75">
      <c r="B17" s="8"/>
      <c r="C17" s="27"/>
      <c r="D17" s="5"/>
      <c r="E17" s="5"/>
      <c r="F17" s="5" t="s">
        <v>32</v>
      </c>
      <c r="G17" s="16">
        <f>G15+G16-G13</f>
        <v>2982.4001729244446</v>
      </c>
      <c r="H17" s="5" t="s">
        <v>5</v>
      </c>
      <c r="I17" s="9">
        <f t="shared" si="0"/>
        <v>304.0163275152339</v>
      </c>
      <c r="J17" s="7" t="s">
        <v>18</v>
      </c>
    </row>
    <row r="18" spans="2:10" ht="12.75">
      <c r="B18" s="8"/>
      <c r="C18" s="27"/>
      <c r="D18" s="5"/>
      <c r="E18" s="5"/>
      <c r="F18" s="5" t="s">
        <v>33</v>
      </c>
      <c r="G18" s="16">
        <f>G13*(C13+C12)</f>
        <v>7500</v>
      </c>
      <c r="H18" s="5" t="s">
        <v>12</v>
      </c>
      <c r="I18" s="9">
        <f t="shared" si="0"/>
        <v>764.525993883792</v>
      </c>
      <c r="J18" s="7" t="s">
        <v>6</v>
      </c>
    </row>
    <row r="19" spans="2:10" ht="14.25">
      <c r="B19" s="8"/>
      <c r="C19" s="27"/>
      <c r="D19" s="5"/>
      <c r="E19" s="5"/>
      <c r="F19" s="5" t="s">
        <v>34</v>
      </c>
      <c r="G19" s="16">
        <f>(G15+G16)*C15/3</f>
        <v>7499.999999714066</v>
      </c>
      <c r="H19" s="5" t="s">
        <v>4</v>
      </c>
      <c r="I19" s="9">
        <f t="shared" si="0"/>
        <v>764.5259938546448</v>
      </c>
      <c r="J19" s="7" t="s">
        <v>11</v>
      </c>
    </row>
    <row r="20" spans="2:10" ht="12.75">
      <c r="B20" s="8"/>
      <c r="C20" s="27"/>
      <c r="D20" s="5"/>
      <c r="E20" s="5"/>
      <c r="F20" s="5"/>
      <c r="G20" s="16"/>
      <c r="H20" s="5"/>
      <c r="I20" s="9"/>
      <c r="J20" s="7"/>
    </row>
    <row r="21" spans="2:10" ht="12.75">
      <c r="B21" s="8"/>
      <c r="C21" s="15"/>
      <c r="D21" s="5"/>
      <c r="E21" s="5"/>
      <c r="F21" s="5" t="s">
        <v>37</v>
      </c>
      <c r="G21" s="13">
        <f>G17/(G14*C15*(2*C13+C15))</f>
        <v>1.1442583852226198</v>
      </c>
      <c r="H21" s="5" t="s">
        <v>2</v>
      </c>
      <c r="I21" s="9"/>
      <c r="J21" s="7"/>
    </row>
    <row r="22" spans="2:10" ht="12.75">
      <c r="B22" s="8"/>
      <c r="C22" s="15"/>
      <c r="D22" s="5"/>
      <c r="E22" s="5"/>
      <c r="F22" s="5" t="s">
        <v>35</v>
      </c>
      <c r="G22" s="16">
        <f>G14*C15*2*G21*C13</f>
        <v>1436.025472844889</v>
      </c>
      <c r="H22" s="5" t="s">
        <v>5</v>
      </c>
      <c r="I22" s="9">
        <f>G22/9.81</f>
        <v>146.38384024922416</v>
      </c>
      <c r="J22" s="7" t="s">
        <v>18</v>
      </c>
    </row>
    <row r="23" spans="2:10" ht="12.75">
      <c r="B23" s="8"/>
      <c r="C23" s="15"/>
      <c r="D23" s="5"/>
      <c r="E23" s="5"/>
      <c r="F23" s="5" t="s">
        <v>36</v>
      </c>
      <c r="G23" s="16">
        <f>G14*C15*2*G21*2*C15/4</f>
        <v>1546.3747000795552</v>
      </c>
      <c r="H23" s="5" t="s">
        <v>5</v>
      </c>
      <c r="I23" s="9">
        <f>G23/9.81</f>
        <v>157.6324872660097</v>
      </c>
      <c r="J23" s="7" t="s">
        <v>18</v>
      </c>
    </row>
    <row r="24" spans="2:10" ht="12.75">
      <c r="B24" s="8"/>
      <c r="C24" s="15"/>
      <c r="D24" s="5"/>
      <c r="E24" s="5"/>
      <c r="F24" s="19"/>
      <c r="G24" s="19"/>
      <c r="H24" s="19"/>
      <c r="I24" s="19"/>
      <c r="J24" s="22"/>
    </row>
    <row r="25" spans="2:10" ht="12.75">
      <c r="B25" s="8"/>
      <c r="C25" s="15"/>
      <c r="D25" s="5"/>
      <c r="E25" s="5"/>
      <c r="F25" s="19"/>
      <c r="G25" s="19"/>
      <c r="H25" s="19"/>
      <c r="I25" s="19"/>
      <c r="J25" s="22"/>
    </row>
    <row r="26" spans="2:10" ht="13.5" thickBot="1">
      <c r="B26" s="10" t="s">
        <v>7</v>
      </c>
      <c r="C26" s="14">
        <f>G18-G19</f>
        <v>2.8593422030098736E-07</v>
      </c>
      <c r="D26" s="11"/>
      <c r="E26" s="11"/>
      <c r="F26" s="28"/>
      <c r="G26" s="28"/>
      <c r="H26" s="28"/>
      <c r="I26" s="28"/>
      <c r="J26" s="29"/>
    </row>
    <row r="27" spans="2:10" ht="12.75">
      <c r="B27" s="26" t="s">
        <v>20</v>
      </c>
      <c r="C27" s="26"/>
      <c r="D27" s="26"/>
      <c r="E27" s="26"/>
      <c r="F27" s="26"/>
      <c r="G27" s="26"/>
      <c r="H27" s="26"/>
      <c r="I27" s="26"/>
      <c r="J27" s="26"/>
    </row>
    <row r="29" ht="13.5" thickBot="1"/>
    <row r="30" spans="2:10" ht="12.75">
      <c r="B30" s="23" t="s">
        <v>0</v>
      </c>
      <c r="C30" s="24"/>
      <c r="D30" s="24"/>
      <c r="E30" s="24"/>
      <c r="F30" s="24"/>
      <c r="G30" s="24"/>
      <c r="H30" s="24"/>
      <c r="I30" s="24"/>
      <c r="J30" s="25"/>
    </row>
    <row r="31" spans="2:10" ht="15">
      <c r="B31" s="21"/>
      <c r="C31" s="6" t="s">
        <v>13</v>
      </c>
      <c r="D31" s="2">
        <v>1100</v>
      </c>
      <c r="E31" s="5" t="s">
        <v>8</v>
      </c>
      <c r="F31" s="5"/>
      <c r="G31" s="5" t="s">
        <v>1</v>
      </c>
      <c r="H31" s="18">
        <v>0.4</v>
      </c>
      <c r="I31" s="19"/>
      <c r="J31" s="22"/>
    </row>
    <row r="32" spans="2:10" ht="14.25">
      <c r="B32" s="21"/>
      <c r="C32" s="6" t="s">
        <v>14</v>
      </c>
      <c r="D32" s="16">
        <f>D31*9.81/1000</f>
        <v>10.791</v>
      </c>
      <c r="E32" s="5" t="s">
        <v>5</v>
      </c>
      <c r="F32" s="5"/>
      <c r="G32" s="5"/>
      <c r="H32" s="5"/>
      <c r="I32" s="19"/>
      <c r="J32" s="22"/>
    </row>
    <row r="33" spans="2:10" ht="14.25">
      <c r="B33" s="21"/>
      <c r="C33" s="5"/>
      <c r="D33" s="5">
        <f>D32/9.81</f>
        <v>1.1</v>
      </c>
      <c r="E33" s="5" t="s">
        <v>9</v>
      </c>
      <c r="F33" s="5"/>
      <c r="G33" s="5"/>
      <c r="H33" s="5"/>
      <c r="I33" s="19"/>
      <c r="J33" s="22"/>
    </row>
    <row r="34" spans="2:10" ht="14.25">
      <c r="B34" s="21"/>
      <c r="C34" s="6" t="s">
        <v>15</v>
      </c>
      <c r="D34" s="2">
        <v>30</v>
      </c>
      <c r="E34" s="5" t="s">
        <v>10</v>
      </c>
      <c r="F34" s="5"/>
      <c r="G34" s="5"/>
      <c r="H34" s="5"/>
      <c r="I34" s="19"/>
      <c r="J34" s="22"/>
    </row>
    <row r="35" spans="2:10" ht="14.25">
      <c r="B35" s="21"/>
      <c r="C35" s="6" t="s">
        <v>23</v>
      </c>
      <c r="D35" s="2">
        <v>0</v>
      </c>
      <c r="E35" s="5" t="s">
        <v>10</v>
      </c>
      <c r="F35" s="5"/>
      <c r="G35" s="5"/>
      <c r="H35" s="5"/>
      <c r="I35" s="19"/>
      <c r="J35" s="22"/>
    </row>
    <row r="36" spans="2:10" ht="14.25">
      <c r="B36" s="21"/>
      <c r="C36" s="5" t="s">
        <v>16</v>
      </c>
      <c r="D36" s="9">
        <f>(COS(D34*PI()/180))^2/(COS(D35*PI()/180)*(1+SQRT(SIN((D34+D35)*PI()/180)*SIN(D34*PI()/180)/COS(D35*PI()/180)))^2)*H36</f>
        <v>0.33333333333333337</v>
      </c>
      <c r="E36" s="5"/>
      <c r="F36" s="5"/>
      <c r="G36" s="5" t="s">
        <v>21</v>
      </c>
      <c r="H36" s="20">
        <v>1</v>
      </c>
      <c r="I36" s="19"/>
      <c r="J36" s="22"/>
    </row>
    <row r="37" spans="2:10" ht="14.25">
      <c r="B37" s="21"/>
      <c r="C37" s="5" t="s">
        <v>17</v>
      </c>
      <c r="D37" s="9">
        <f>(COS(D34*PI()/180))^2/(COS(D35*PI()/180)*(1-SQRT(SIN((D34+D35)*PI()/180)*SIN(D34*PI()/180)/COS(D35*PI()/180)))^2)/H37</f>
        <v>3.0000000000000004</v>
      </c>
      <c r="E37" s="5"/>
      <c r="F37" s="5"/>
      <c r="G37" s="5" t="s">
        <v>22</v>
      </c>
      <c r="H37" s="20">
        <v>1</v>
      </c>
      <c r="I37" s="19"/>
      <c r="J37" s="22"/>
    </row>
    <row r="38" spans="2:10" ht="13.5" thickBot="1">
      <c r="B38" s="10"/>
      <c r="C38" s="11"/>
      <c r="D38" s="11"/>
      <c r="E38" s="11"/>
      <c r="F38" s="11"/>
      <c r="G38" s="11"/>
      <c r="H38" s="11"/>
      <c r="I38" s="11"/>
      <c r="J38" s="12"/>
    </row>
    <row r="39" spans="2:10" ht="12.75">
      <c r="B39" s="23" t="s">
        <v>24</v>
      </c>
      <c r="C39" s="24"/>
      <c r="D39" s="24"/>
      <c r="E39" s="24"/>
      <c r="F39" s="24"/>
      <c r="G39" s="24"/>
      <c r="H39" s="24"/>
      <c r="I39" s="24"/>
      <c r="J39" s="25"/>
    </row>
    <row r="40" spans="2:10" ht="12.75">
      <c r="B40" s="8" t="s">
        <v>3</v>
      </c>
      <c r="C40" s="3">
        <v>12</v>
      </c>
      <c r="D40" s="5" t="s">
        <v>2</v>
      </c>
      <c r="E40" s="5"/>
      <c r="F40" s="30" t="s">
        <v>39</v>
      </c>
      <c r="G40" s="30"/>
      <c r="H40" s="30"/>
      <c r="I40" s="30"/>
      <c r="J40" s="31"/>
    </row>
    <row r="41" spans="2:10" ht="12.75">
      <c r="B41" s="8" t="s">
        <v>19</v>
      </c>
      <c r="C41" s="3">
        <v>3</v>
      </c>
      <c r="D41" s="5" t="s">
        <v>2</v>
      </c>
      <c r="E41" s="5"/>
      <c r="F41" s="5" t="s">
        <v>26</v>
      </c>
      <c r="G41" s="16">
        <v>500</v>
      </c>
      <c r="H41" s="5" t="s">
        <v>5</v>
      </c>
      <c r="I41" s="9">
        <f aca="true" t="shared" si="1" ref="I41:I47">G41/9.81</f>
        <v>50.9683995922528</v>
      </c>
      <c r="J41" s="7" t="s">
        <v>18</v>
      </c>
    </row>
    <row r="42" spans="2:10" ht="12.75">
      <c r="B42" s="8"/>
      <c r="C42" s="5"/>
      <c r="D42" s="5"/>
      <c r="E42" s="5"/>
      <c r="F42" s="5" t="s">
        <v>27</v>
      </c>
      <c r="G42" s="16">
        <f>D32*D37*COS(D35*PI()/180)</f>
        <v>32.373000000000005</v>
      </c>
      <c r="H42" s="5" t="s">
        <v>28</v>
      </c>
      <c r="I42" s="9">
        <f t="shared" si="1"/>
        <v>3.3000000000000003</v>
      </c>
      <c r="J42" s="7" t="s">
        <v>29</v>
      </c>
    </row>
    <row r="43" spans="2:10" ht="12.75">
      <c r="B43" s="8" t="s">
        <v>25</v>
      </c>
      <c r="C43" s="4">
        <v>7.738131467582577</v>
      </c>
      <c r="D43" s="5" t="s">
        <v>2</v>
      </c>
      <c r="E43" s="5"/>
      <c r="F43" s="5" t="s">
        <v>30</v>
      </c>
      <c r="G43" s="16">
        <f>G42*C43*C43*C41/2</f>
        <v>2907.6786939424683</v>
      </c>
      <c r="H43" s="5" t="s">
        <v>5</v>
      </c>
      <c r="I43" s="9">
        <f t="shared" si="1"/>
        <v>296.3994591174789</v>
      </c>
      <c r="J43" s="7" t="s">
        <v>18</v>
      </c>
    </row>
    <row r="44" spans="2:10" ht="12.75">
      <c r="B44" s="8"/>
      <c r="C44" s="27" t="str">
        <f>IF(ABS(C54)&gt;0.01,"INSERIRE NUOVO VALORE DI TENTATIVO","Profondità di Infissione Calcolata")</f>
        <v>Profondità di Infissione Calcolata</v>
      </c>
      <c r="D44" s="5"/>
      <c r="E44" s="5"/>
      <c r="F44" s="5" t="s">
        <v>31</v>
      </c>
      <c r="G44" s="16">
        <v>0</v>
      </c>
      <c r="H44" s="5" t="s">
        <v>5</v>
      </c>
      <c r="I44" s="9">
        <f t="shared" si="1"/>
        <v>0</v>
      </c>
      <c r="J44" s="7" t="s">
        <v>18</v>
      </c>
    </row>
    <row r="45" spans="2:10" ht="12.75">
      <c r="B45" s="8"/>
      <c r="C45" s="27"/>
      <c r="D45" s="5"/>
      <c r="E45" s="5"/>
      <c r="F45" s="5" t="s">
        <v>32</v>
      </c>
      <c r="G45" s="16">
        <f>G43+G44-G41</f>
        <v>2407.6786939424683</v>
      </c>
      <c r="H45" s="5" t="s">
        <v>5</v>
      </c>
      <c r="I45" s="9">
        <f t="shared" si="1"/>
        <v>245.43105952522612</v>
      </c>
      <c r="J45" s="7" t="s">
        <v>18</v>
      </c>
    </row>
    <row r="46" spans="2:10" ht="12.75">
      <c r="B46" s="8"/>
      <c r="C46" s="27"/>
      <c r="D46" s="5"/>
      <c r="E46" s="5"/>
      <c r="F46" s="5" t="s">
        <v>33</v>
      </c>
      <c r="G46" s="16">
        <f>G41*(C41+C40)</f>
        <v>7500</v>
      </c>
      <c r="H46" s="5" t="s">
        <v>12</v>
      </c>
      <c r="I46" s="9">
        <f t="shared" si="1"/>
        <v>764.525993883792</v>
      </c>
      <c r="J46" s="7" t="s">
        <v>6</v>
      </c>
    </row>
    <row r="47" spans="2:10" ht="14.25">
      <c r="B47" s="8"/>
      <c r="C47" s="27"/>
      <c r="D47" s="5"/>
      <c r="E47" s="5"/>
      <c r="F47" s="5" t="s">
        <v>34</v>
      </c>
      <c r="G47" s="16">
        <f>(G43+G44)*C43/3</f>
        <v>7499.999999738541</v>
      </c>
      <c r="H47" s="5" t="s">
        <v>4</v>
      </c>
      <c r="I47" s="9">
        <f t="shared" si="1"/>
        <v>764.5259938571397</v>
      </c>
      <c r="J47" s="7" t="s">
        <v>11</v>
      </c>
    </row>
    <row r="48" spans="2:10" ht="12.75">
      <c r="B48" s="8"/>
      <c r="C48" s="27"/>
      <c r="D48" s="5"/>
      <c r="E48" s="5"/>
      <c r="F48" s="5"/>
      <c r="G48" s="16"/>
      <c r="H48" s="5"/>
      <c r="I48" s="9"/>
      <c r="J48" s="7"/>
    </row>
    <row r="49" spans="2:10" ht="12.75">
      <c r="B49" s="8"/>
      <c r="C49" s="15"/>
      <c r="D49" s="5"/>
      <c r="E49" s="5"/>
      <c r="F49" s="5" t="s">
        <v>37</v>
      </c>
      <c r="G49" s="13">
        <f>G45/(G42*C43*(2*C41+C43))</f>
        <v>0.699603237189174</v>
      </c>
      <c r="H49" s="5" t="s">
        <v>2</v>
      </c>
      <c r="I49" s="9"/>
      <c r="J49" s="7"/>
    </row>
    <row r="50" spans="2:10" ht="12.75">
      <c r="B50" s="8"/>
      <c r="C50" s="15"/>
      <c r="D50" s="5"/>
      <c r="E50" s="5"/>
      <c r="F50" s="5" t="s">
        <v>35</v>
      </c>
      <c r="G50" s="16">
        <f>G42*C43*2*G49*C41</f>
        <v>1051.531075950375</v>
      </c>
      <c r="H50" s="5" t="s">
        <v>5</v>
      </c>
      <c r="I50" s="9">
        <f>G50/9.81</f>
        <v>107.18971212542048</v>
      </c>
      <c r="J50" s="7" t="s">
        <v>18</v>
      </c>
    </row>
    <row r="51" spans="2:10" ht="12.75">
      <c r="B51" s="8"/>
      <c r="C51" s="15"/>
      <c r="D51" s="5"/>
      <c r="E51" s="5"/>
      <c r="F51" s="5" t="s">
        <v>36</v>
      </c>
      <c r="G51" s="16">
        <v>0</v>
      </c>
      <c r="H51" s="5" t="s">
        <v>5</v>
      </c>
      <c r="I51" s="9">
        <f>G51/9.81</f>
        <v>0</v>
      </c>
      <c r="J51" s="7" t="s">
        <v>18</v>
      </c>
    </row>
    <row r="52" spans="2:10" ht="12.75">
      <c r="B52" s="8"/>
      <c r="C52" s="15"/>
      <c r="D52" s="5"/>
      <c r="E52" s="5"/>
      <c r="F52" s="19"/>
      <c r="G52" s="19"/>
      <c r="H52" s="19"/>
      <c r="I52" s="19"/>
      <c r="J52" s="22"/>
    </row>
    <row r="53" spans="2:10" ht="12.75">
      <c r="B53" s="8"/>
      <c r="C53" s="15"/>
      <c r="D53" s="5"/>
      <c r="E53" s="5"/>
      <c r="F53" s="19"/>
      <c r="G53" s="19"/>
      <c r="H53" s="19"/>
      <c r="I53" s="19"/>
      <c r="J53" s="22"/>
    </row>
    <row r="54" spans="2:10" ht="13.5" thickBot="1">
      <c r="B54" s="10" t="s">
        <v>7</v>
      </c>
      <c r="C54" s="14">
        <f>G46-G47</f>
        <v>2.614588083815761E-07</v>
      </c>
      <c r="D54" s="11"/>
      <c r="E54" s="11"/>
      <c r="F54" s="28"/>
      <c r="G54" s="28"/>
      <c r="H54" s="28"/>
      <c r="I54" s="28"/>
      <c r="J54" s="29"/>
    </row>
    <row r="55" spans="2:10" ht="12.75">
      <c r="B55" s="26" t="s">
        <v>20</v>
      </c>
      <c r="C55" s="26"/>
      <c r="D55" s="26"/>
      <c r="E55" s="26"/>
      <c r="F55" s="26"/>
      <c r="G55" s="26"/>
      <c r="H55" s="26"/>
      <c r="I55" s="26"/>
      <c r="J55" s="26"/>
    </row>
  </sheetData>
  <sheetProtection/>
  <protectedRanges>
    <protectedRange password="C66A" sqref="C15 D6:D7 D3 C12:C13 C43 D34:D35 D31 C40:C41" name="Intervallo1"/>
  </protectedRanges>
  <mergeCells count="10">
    <mergeCell ref="B39:J39"/>
    <mergeCell ref="F40:J40"/>
    <mergeCell ref="C44:C48"/>
    <mergeCell ref="B55:J55"/>
    <mergeCell ref="B2:J2"/>
    <mergeCell ref="B11:J11"/>
    <mergeCell ref="B27:J27"/>
    <mergeCell ref="C16:C20"/>
    <mergeCell ref="F12:J12"/>
    <mergeCell ref="B30:J30"/>
  </mergeCell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Besio</dc:creator>
  <cp:keywords/>
  <dc:description/>
  <cp:lastModifiedBy>giospud</cp:lastModifiedBy>
  <dcterms:created xsi:type="dcterms:W3CDTF">2008-11-11T12:55:23Z</dcterms:created>
  <dcterms:modified xsi:type="dcterms:W3CDTF">2009-01-05T14:00:38Z</dcterms:modified>
  <cp:category/>
  <cp:version/>
  <cp:contentType/>
  <cp:contentStatus/>
</cp:coreProperties>
</file>